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ar\Downloads\"/>
    </mc:Choice>
  </mc:AlternateContent>
  <xr:revisionPtr revIDLastSave="0" documentId="13_ncr:1_{74207C64-C85E-4620-B1A8-22E91144A231}" xr6:coauthVersionLast="47" xr6:coauthVersionMax="47" xr10:uidLastSave="{00000000-0000-0000-0000-000000000000}"/>
  <bookViews>
    <workbookView xWindow="487" yWindow="743" windowWidth="16336" windowHeight="7447" activeTab="3" xr2:uid="{00000000-000D-0000-FFFF-FFFF00000000}"/>
  </bookViews>
  <sheets>
    <sheet name="Raw Feed" sheetId="1" r:id="rId1"/>
    <sheet name="Derived Rates" sheetId="2" r:id="rId2"/>
    <sheet name="Rolling Window" sheetId="3" r:id="rId3"/>
    <sheet name="Alerts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4" l="1" a="1"/>
  <c r="A3" i="3"/>
  <c r="B3" i="3" s="1" a="1"/>
  <c r="B3" i="1"/>
  <c r="C5" i="1"/>
  <c r="E4" i="3"/>
  <c r="B4" i="1"/>
  <c r="C4" i="1"/>
  <c r="E3" i="3"/>
  <c r="C3" i="1"/>
  <c r="E5" i="3"/>
  <c r="B5" i="1"/>
  <c r="E6" i="3" a="1"/>
  <c r="B3" i="3" l="1"/>
  <c r="D7" i="4"/>
  <c r="D6" i="4"/>
  <c r="D5" i="4"/>
  <c r="B4" i="4"/>
  <c r="E6" i="3"/>
  <c r="D8" i="4" s="1"/>
  <c r="D5" i="1"/>
  <c r="B4" i="2" s="1"/>
  <c r="D4" i="1"/>
  <c r="D3" i="1"/>
  <c r="B7" i="4" a="1"/>
  <c r="B6" i="4" a="1"/>
  <c r="B8" i="4" a="1"/>
  <c r="B5" i="4" a="1"/>
  <c r="D3" i="4" l="1"/>
  <c r="B8" i="4"/>
  <c r="B6" i="4"/>
  <c r="B7" i="4"/>
  <c r="B5" i="4"/>
  <c r="D4" i="4"/>
  <c r="B3" i="2"/>
  <c r="B5" i="2"/>
  <c r="B3" i="4" a="1"/>
  <c r="B3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<sst xmlns="http://schemas.openxmlformats.org/spreadsheetml/2006/main" count="47" uniqueCount="44">
  <si>
    <t>Subscribe to raw bid/ask subjects. Mid is computed here.</t>
  </si>
  <si>
    <t>Pair</t>
  </si>
  <si>
    <t>Bid</t>
  </si>
  <si>
    <t>Ask</t>
  </si>
  <si>
    <t>Mid</t>
  </si>
  <si>
    <t>EURUSD</t>
  </si>
  <si>
    <t>GBPUSD</t>
  </si>
  <si>
    <t>USDJPY</t>
  </si>
  <si>
    <t>Cross-rates derived from Raw Feed mids. No separate subscription needed.</t>
  </si>
  <si>
    <t>How</t>
  </si>
  <si>
    <t>EURGBP</t>
  </si>
  <si>
    <t>EURUSD mid / GBPUSD mid</t>
  </si>
  <si>
    <t>JPYUSD</t>
  </si>
  <si>
    <t>1 / USDJPY mid</t>
  </si>
  <si>
    <t>EURJPY</t>
  </si>
  <si>
    <t>EURUSD mid * USDJPY mid</t>
  </si>
  <si>
    <t>60-tick rolling window on EURUSD mid (fx.raw.EURUSD.mid).</t>
  </si>
  <si>
    <t>Window handle</t>
  </si>
  <si>
    <t>Value</t>
  </si>
  <si>
    <t>Statistic</t>
  </si>
  <si>
    <t>Rolling mean</t>
  </si>
  <si>
    <t>B3# spills 60 values down. Use B3# as sparkline source.</t>
  </si>
  <si>
    <t>Rolling vol (stdev)</t>
  </si>
  <si>
    <t>Range (max-min)</t>
  </si>
  <si>
    <t>Z-score of drift</t>
  </si>
  <si>
    <t>Z-score &gt; 2 or &lt; -2 triggers alert in Alerts sheet.</t>
  </si>
  <si>
    <t>Classifies regime from rolling z-score. Publishes results back to NATS.</t>
  </si>
  <si>
    <t>Description</t>
  </si>
  <si>
    <t>Formula / Value</t>
  </si>
  <si>
    <t>NATS subject</t>
  </si>
  <si>
    <t>Publish EURGBP mid</t>
  </si>
  <si>
    <t>fx.derived.EURGBP</t>
  </si>
  <si>
    <t>Publish alert</t>
  </si>
  <si>
    <t>fx.derived.alerts</t>
  </si>
  <si>
    <t>Publish EURUSD mean</t>
  </si>
  <si>
    <t>fx.derived.EURUSD.mean</t>
  </si>
  <si>
    <t>Publish EURUSD vol</t>
  </si>
  <si>
    <t>fx.derived.EURUSD.vol</t>
  </si>
  <si>
    <t>Publish EURUSD range</t>
  </si>
  <si>
    <t>fx.derived.EURUSD.range</t>
  </si>
  <si>
    <t>Publish EURUSD z-score</t>
  </si>
  <si>
    <t>fx.derived.EURUSD.zscore</t>
  </si>
  <si>
    <t>NATS.PUB republishes automatically whenever its input cell changes.</t>
  </si>
  <si>
    <t>Monitor output: nats sub "fx.derived.&gt;"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</si>
</sst>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"/>
  </numFmts>
  <fonts count="7" x14ac:knownFonts="1">
    <font>
      <sz val="11"/>
      <color theme="1"/>
      <name val="Calibri"/>
      <family val="2"/>
      <scheme val="minor"/>
    </font>
    <font>
      <i/>
      <sz val="9"/>
      <color rgb="FF666666"/>
      <name val="Arial"/>
    </font>
    <font>
      <b/>
      <sz val="10"/>
      <color rgb="FFFFFFFF"/>
      <name val="Arial"/>
    </font>
    <font>
      <b/>
      <sz val="10"/>
      <name val="Arial"/>
    </font>
    <font>
      <sz val="10"/>
      <color rgb="FF0000FF"/>
      <name val="Arial"/>
    </font>
    <font>
      <sz val="10"/>
      <color rgb="FF000000"/>
      <name val="Arial"/>
    </font>
    <font>
      <sz val="10"/>
      <color rgb="FF008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1F4E79"/>
      </patternFill>
    </fill>
  </fills>
  <borders count="2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/>
    </xf>
    <xf numFmtId="0" fontId="3" fillId="0" borderId="1" xfId="0" applyFont="1" applyBorder="1"/>
    <xf numFmtId="164" fontId="4" fillId="0" borderId="1" xfId="0" applyNumberFormat="1" applyFont="1" applyBorder="1"/>
    <xf numFmtId="164" fontId="5" fillId="0" borderId="1" xfId="0" applyNumberFormat="1" applyFont="1" applyBorder="1"/>
    <xf numFmtId="165" fontId="4" fillId="0" borderId="1" xfId="0" applyNumberFormat="1" applyFont="1" applyBorder="1"/>
    <xf numFmtId="165" fontId="5" fillId="0" borderId="1" xfId="0" applyNumberFormat="1" applyFont="1" applyBorder="1"/>
    <xf numFmtId="164" fontId="6" fillId="0" borderId="1" xfId="0" applyNumberFormat="1" applyFont="1" applyBorder="1"/>
    <xf numFmtId="0" fontId="1" fillId="0" borderId="1" xfId="0" applyFont="1" applyBorder="1"/>
    <xf numFmtId="0" fontId="4" fillId="0" borderId="1" xfId="0" applyFont="1" applyBorder="1"/>
    <xf numFmtId="0" fontId="6" fillId="0" borderId="1" xfId="0" applyFont="1" applyBorder="1"/>
    <xf numFmtId="0" fontId="5" fillId="0" borderId="1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zigxll.connectors.nats">
      <tp t="s">
        <v>fx.raw.EURUSD.mid#7073</v>
        <stp/>
        <stp>fx.raw.EURUSD.mid</stp>
        <stp>win:60</stp>
        <tr r="A3" s="3"/>
      </tp>
      <tp>
        <v>149.29289</v>
        <stp/>
        <stp>fx.raw.USDJPY.ask</stp>
        <tr r="C5" s="1"/>
      </tp>
      <tp>
        <v>149.26289</v>
        <stp/>
        <stp>fx.raw.USDJPY.bid</stp>
        <tr r="B5" s="1"/>
      </tp>
      <tp>
        <v>1.2764</v>
        <stp/>
        <stp>fx.raw.GBPUSD.bid</stp>
        <tr r="B4" s="1"/>
      </tp>
      <tp>
        <v>1.0836300000000001</v>
        <stp/>
        <stp>fx.raw.EURUSD.bid</stp>
        <tr r="B3" s="1"/>
      </tp>
      <tp>
        <v>1.0838300000000001</v>
        <stp/>
        <stp>fx.raw.EURUSD.ask</stp>
        <tr r="C3" s="1"/>
      </tp>
      <tp>
        <v>1.2766</v>
        <stp/>
        <stp>fx.raw.GBPUSD.ask</stp>
        <tr r="C4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volatileDependencies" Target="volatileDependencies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"/>
  <sheetViews>
    <sheetView workbookViewId="0">
      <selection activeCell="E11" sqref="E11"/>
    </sheetView>
  </sheetViews>
  <sheetFormatPr defaultRowHeight="14.25" x14ac:dyDescent="0.45"/>
  <cols>
    <col min="1" max="1" width="10" customWidth="1"/>
    <col min="2" max="3" width="32" customWidth="1"/>
    <col min="4" max="4" width="14" customWidth="1"/>
  </cols>
  <sheetData>
    <row r="1" spans="1:4" x14ac:dyDescent="0.45">
      <c r="A1" s="1" t="s">
        <v>0</v>
      </c>
    </row>
    <row r="2" spans="1:4" x14ac:dyDescent="0.45">
      <c r="A2" s="2" t="s">
        <v>1</v>
      </c>
      <c r="B2" s="2" t="s">
        <v>2</v>
      </c>
      <c r="C2" s="2" t="s">
        <v>3</v>
      </c>
      <c r="D2" s="2" t="s">
        <v>4</v>
      </c>
    </row>
    <row r="3" spans="1:4" x14ac:dyDescent="0.45">
      <c r="A3" s="3" t="s">
        <v>5</v>
      </c>
      <c r="B3" s="4">
        <f>_xll.NATS.SUB("fx.raw.EURUSD.bid")</f>
        <v>1.0836300000000001</v>
      </c>
      <c r="C3" s="4">
        <f>_xll.NATS.SUB("fx.raw.EURUSD.ask")</f>
        <v>1.0838300000000001</v>
      </c>
      <c r="D3" s="5">
        <f>(B3+C3)/2</f>
        <v>1.0837300000000001</v>
      </c>
    </row>
    <row r="4" spans="1:4" x14ac:dyDescent="0.45">
      <c r="A4" s="3" t="s">
        <v>6</v>
      </c>
      <c r="B4" s="4">
        <f>_xll.NATS.SUB("fx.raw.GBPUSD.bid")</f>
        <v>1.2764</v>
      </c>
      <c r="C4" s="4">
        <f>_xll.NATS.SUB("fx.raw.GBPUSD.ask")</f>
        <v>1.2766</v>
      </c>
      <c r="D4" s="5">
        <f>(B4+C4)/2</f>
        <v>1.2765</v>
      </c>
    </row>
    <row r="5" spans="1:4" x14ac:dyDescent="0.45">
      <c r="A5" s="3" t="s">
        <v>7</v>
      </c>
      <c r="B5" s="6">
        <f>_xll.NATS.SUB("fx.raw.USDJPY.bid")</f>
        <v>149.26289</v>
      </c>
      <c r="C5" s="6">
        <f>_xll.NATS.SUB("fx.raw.USDJPY.ask")</f>
        <v>149.29289</v>
      </c>
      <c r="D5" s="7">
        <f>(B5+C5)/2</f>
        <v>149.27789000000001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5"/>
  <sheetViews>
    <sheetView workbookViewId="0"/>
  </sheetViews>
  <sheetFormatPr defaultRowHeight="14.25" x14ac:dyDescent="0.45"/>
  <cols>
    <col min="1" max="1" width="12" customWidth="1"/>
    <col min="2" max="2" width="16" customWidth="1"/>
    <col min="3" max="3" width="40" customWidth="1"/>
  </cols>
  <sheetData>
    <row r="1" spans="1:3" x14ac:dyDescent="0.45">
      <c r="A1" s="1" t="s">
        <v>8</v>
      </c>
    </row>
    <row r="2" spans="1:3" x14ac:dyDescent="0.45">
      <c r="A2" s="2" t="s">
        <v>1</v>
      </c>
      <c r="B2" s="2" t="s">
        <v>4</v>
      </c>
      <c r="C2" s="2" t="s">
        <v>9</v>
      </c>
    </row>
    <row r="3" spans="1:3" x14ac:dyDescent="0.45">
      <c r="A3" s="3" t="s">
        <v>10</v>
      </c>
      <c r="B3" s="8">
        <f>'Raw Feed'!D3/'Raw Feed'!D4</f>
        <v>0.84898550724637689</v>
      </c>
      <c r="C3" s="9" t="s">
        <v>11</v>
      </c>
    </row>
    <row r="4" spans="1:3" x14ac:dyDescent="0.45">
      <c r="A4" s="3" t="s">
        <v>12</v>
      </c>
      <c r="B4" s="8">
        <f>1/'Raw Feed'!D5</f>
        <v>6.6989156934091172E-3</v>
      </c>
      <c r="C4" s="9" t="s">
        <v>13</v>
      </c>
    </row>
    <row r="5" spans="1:3" x14ac:dyDescent="0.45">
      <c r="A5" s="3" t="s">
        <v>14</v>
      </c>
      <c r="B5" s="8">
        <f>'Raw Feed'!D3*'Raw Feed'!D5</f>
        <v>161.77692772970002</v>
      </c>
      <c r="C5" s="9" t="s">
        <v>15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62"/>
  <sheetViews>
    <sheetView topLeftCell="A2" workbookViewId="0">
      <selection activeCell="D16" sqref="D16"/>
    </sheetView>
  </sheetViews>
  <sheetFormatPr defaultRowHeight="14.25" x14ac:dyDescent="0.45"/>
  <cols>
    <col min="1" max="1" width="18" customWidth="1"/>
    <col min="2" max="2" width="14" customWidth="1"/>
    <col min="3" max="3" width="4" customWidth="1"/>
    <col min="4" max="4" width="22" customWidth="1"/>
    <col min="5" max="5" width="14" customWidth="1"/>
  </cols>
  <sheetData>
    <row r="1" spans="1:5" x14ac:dyDescent="0.45">
      <c r="A1" s="1" t="s">
        <v>16</v>
      </c>
    </row>
    <row r="2" spans="1:5" x14ac:dyDescent="0.45">
      <c r="A2" s="2" t="s">
        <v>17</v>
      </c>
      <c r="B2" s="2" t="s">
        <v>18</v>
      </c>
      <c r="D2" s="2" t="s">
        <v>19</v>
      </c>
      <c r="E2" s="2" t="s">
        <v>18</v>
      </c>
    </row>
    <row r="3" spans="1:5" x14ac:dyDescent="0.45">
      <c r="A3" s="10" t="str">
        <f>_xll.NATS.SUBWIN("fx.raw.EURUSD.mid", 60)</f>
        <v>fx.raw.EURUSD.mid#7073</v>
      </c>
      <c r="B3" s="11" cm="1">
        <f t="array" ref="B3:B62">_xll.NATS.SUBWIN.VALS(A3)</f>
        <v>1.08247</v>
      </c>
      <c r="D3" s="3" t="s">
        <v>20</v>
      </c>
      <c r="E3" s="5">
        <f>AVERAGE(_xll.NATS.SUBWIN.VALS(A3))</f>
        <v>1.0828306666666667</v>
      </c>
    </row>
    <row r="4" spans="1:5" x14ac:dyDescent="0.45">
      <c r="A4" s="1" t="s">
        <v>21</v>
      </c>
      <c r="B4">
        <v>1.0825199999999999</v>
      </c>
      <c r="D4" s="3" t="s">
        <v>22</v>
      </c>
      <c r="E4" s="5">
        <f>STDEV(_xll.NATS.SUBWIN.VALS(A3))</f>
        <v>4.1518983473834501E-4</v>
      </c>
    </row>
    <row r="5" spans="1:5" x14ac:dyDescent="0.45">
      <c r="B5">
        <v>1.0825800000000001</v>
      </c>
      <c r="D5" s="3" t="s">
        <v>23</v>
      </c>
      <c r="E5" s="5">
        <f>MAX(_xll.NATS.SUBWIN.VALS(A3))-MIN(_xll.NATS.SUBWIN.VALS(A3))</f>
        <v>1.4000000000000679E-3</v>
      </c>
    </row>
    <row r="6" spans="1:5" x14ac:dyDescent="0.45">
      <c r="B6">
        <v>1.0825400000000001</v>
      </c>
      <c r="D6" s="3" t="s">
        <v>24</v>
      </c>
      <c r="E6" s="5" cm="1">
        <f t="array" ref="E6">(E3-INDEX(_xll.NATS.SUBWIN.VALS(A3),60))/E4</f>
        <v>-2.1660774375657055</v>
      </c>
    </row>
    <row r="7" spans="1:5" x14ac:dyDescent="0.45">
      <c r="B7">
        <v>1.08247</v>
      </c>
    </row>
    <row r="8" spans="1:5" x14ac:dyDescent="0.45">
      <c r="B8">
        <v>1.08243</v>
      </c>
      <c r="D8" s="1" t="s">
        <v>25</v>
      </c>
    </row>
    <row r="9" spans="1:5" x14ac:dyDescent="0.45">
      <c r="B9">
        <v>1.0825</v>
      </c>
    </row>
    <row r="10" spans="1:5" x14ac:dyDescent="0.45">
      <c r="B10">
        <v>1.0825100000000001</v>
      </c>
    </row>
    <row r="11" spans="1:5" x14ac:dyDescent="0.45">
      <c r="B11">
        <v>1.08264</v>
      </c>
    </row>
    <row r="12" spans="1:5" x14ac:dyDescent="0.45">
      <c r="B12">
        <v>1.0827199999999999</v>
      </c>
    </row>
    <row r="13" spans="1:5" x14ac:dyDescent="0.45">
      <c r="B13">
        <v>1.08264</v>
      </c>
    </row>
    <row r="14" spans="1:5" x14ac:dyDescent="0.45">
      <c r="B14">
        <v>1.08257</v>
      </c>
    </row>
    <row r="15" spans="1:5" x14ac:dyDescent="0.45">
      <c r="B15">
        <v>1.0825199999999999</v>
      </c>
    </row>
    <row r="16" spans="1:5" x14ac:dyDescent="0.45">
      <c r="B16">
        <v>1.0824</v>
      </c>
    </row>
    <row r="17" spans="2:2" x14ac:dyDescent="0.45">
      <c r="B17">
        <v>1.0825</v>
      </c>
    </row>
    <row r="18" spans="2:2" x14ac:dyDescent="0.45">
      <c r="B18">
        <v>1.08267</v>
      </c>
    </row>
    <row r="19" spans="2:2" x14ac:dyDescent="0.45">
      <c r="B19">
        <v>1.08274</v>
      </c>
    </row>
    <row r="20" spans="2:2" x14ac:dyDescent="0.45">
      <c r="B20">
        <v>1.08256</v>
      </c>
    </row>
    <row r="21" spans="2:2" x14ac:dyDescent="0.45">
      <c r="B21">
        <v>1.0826100000000001</v>
      </c>
    </row>
    <row r="22" spans="2:2" x14ac:dyDescent="0.45">
      <c r="B22">
        <v>1.08246</v>
      </c>
    </row>
    <row r="23" spans="2:2" x14ac:dyDescent="0.45">
      <c r="B23">
        <v>1.0824400000000001</v>
      </c>
    </row>
    <row r="24" spans="2:2" x14ac:dyDescent="0.45">
      <c r="B24">
        <v>1.0824400000000001</v>
      </c>
    </row>
    <row r="25" spans="2:2" x14ac:dyDescent="0.45">
      <c r="B25">
        <v>1.0823700000000001</v>
      </c>
    </row>
    <row r="26" spans="2:2" x14ac:dyDescent="0.45">
      <c r="B26">
        <v>1.08233</v>
      </c>
    </row>
    <row r="27" spans="2:2" x14ac:dyDescent="0.45">
      <c r="B27">
        <v>1.0824199999999999</v>
      </c>
    </row>
    <row r="28" spans="2:2" x14ac:dyDescent="0.45">
      <c r="B28">
        <v>1.0825499999999999</v>
      </c>
    </row>
    <row r="29" spans="2:2" x14ac:dyDescent="0.45">
      <c r="B29">
        <v>1.08253</v>
      </c>
    </row>
    <row r="30" spans="2:2" x14ac:dyDescent="0.45">
      <c r="B30">
        <v>1.0825100000000001</v>
      </c>
    </row>
    <row r="31" spans="2:2" x14ac:dyDescent="0.45">
      <c r="B31">
        <v>1.08263</v>
      </c>
    </row>
    <row r="32" spans="2:2" x14ac:dyDescent="0.45">
      <c r="B32">
        <v>1.0826199999999999</v>
      </c>
    </row>
    <row r="33" spans="2:2" x14ac:dyDescent="0.45">
      <c r="B33">
        <v>1.0827500000000001</v>
      </c>
    </row>
    <row r="34" spans="2:2" x14ac:dyDescent="0.45">
      <c r="B34">
        <v>1.0828199999999999</v>
      </c>
    </row>
    <row r="35" spans="2:2" x14ac:dyDescent="0.45">
      <c r="B35">
        <v>1.0827599999999999</v>
      </c>
    </row>
    <row r="36" spans="2:2" x14ac:dyDescent="0.45">
      <c r="B36">
        <v>1.0826899999999999</v>
      </c>
    </row>
    <row r="37" spans="2:2" x14ac:dyDescent="0.45">
      <c r="B37">
        <v>1.0827100000000001</v>
      </c>
    </row>
    <row r="38" spans="2:2" x14ac:dyDescent="0.45">
      <c r="B38">
        <v>1.08267</v>
      </c>
    </row>
    <row r="39" spans="2:2" x14ac:dyDescent="0.45">
      <c r="B39">
        <v>1.0826800000000001</v>
      </c>
    </row>
    <row r="40" spans="2:2" x14ac:dyDescent="0.45">
      <c r="B40">
        <v>1.0826199999999999</v>
      </c>
    </row>
    <row r="41" spans="2:2" x14ac:dyDescent="0.45">
      <c r="B41">
        <v>1.0829299999999999</v>
      </c>
    </row>
    <row r="42" spans="2:2" x14ac:dyDescent="0.45">
      <c r="B42">
        <v>1.08284</v>
      </c>
    </row>
    <row r="43" spans="2:2" x14ac:dyDescent="0.45">
      <c r="B43">
        <v>1.08294</v>
      </c>
    </row>
    <row r="44" spans="2:2" x14ac:dyDescent="0.45">
      <c r="B44">
        <v>1.083</v>
      </c>
    </row>
    <row r="45" spans="2:2" x14ac:dyDescent="0.45">
      <c r="B45">
        <v>1.08297</v>
      </c>
    </row>
    <row r="46" spans="2:2" x14ac:dyDescent="0.45">
      <c r="B46">
        <v>1.0828199999999999</v>
      </c>
    </row>
    <row r="47" spans="2:2" x14ac:dyDescent="0.45">
      <c r="B47">
        <v>1.0828</v>
      </c>
    </row>
    <row r="48" spans="2:2" x14ac:dyDescent="0.45">
      <c r="B48">
        <v>1.08287</v>
      </c>
    </row>
    <row r="49" spans="2:2" x14ac:dyDescent="0.45">
      <c r="B49">
        <v>1.0831200000000001</v>
      </c>
    </row>
    <row r="50" spans="2:2" x14ac:dyDescent="0.45">
      <c r="B50">
        <v>1.08328</v>
      </c>
    </row>
    <row r="51" spans="2:2" x14ac:dyDescent="0.45">
      <c r="B51">
        <v>1.08324</v>
      </c>
    </row>
    <row r="52" spans="2:2" x14ac:dyDescent="0.45">
      <c r="B52">
        <v>1.0831999999999999</v>
      </c>
    </row>
    <row r="53" spans="2:2" x14ac:dyDescent="0.45">
      <c r="B53">
        <v>1.0835300000000001</v>
      </c>
    </row>
    <row r="54" spans="2:2" x14ac:dyDescent="0.45">
      <c r="B54">
        <v>1.08355</v>
      </c>
    </row>
    <row r="55" spans="2:2" x14ac:dyDescent="0.45">
      <c r="B55">
        <v>1.0835999999999999</v>
      </c>
    </row>
    <row r="56" spans="2:2" x14ac:dyDescent="0.45">
      <c r="B56">
        <v>1.08362</v>
      </c>
    </row>
    <row r="57" spans="2:2" x14ac:dyDescent="0.45">
      <c r="B57">
        <v>1.08361</v>
      </c>
    </row>
    <row r="58" spans="2:2" x14ac:dyDescent="0.45">
      <c r="B58">
        <v>1.08348</v>
      </c>
    </row>
    <row r="59" spans="2:2" x14ac:dyDescent="0.45">
      <c r="B59">
        <v>1.08369</v>
      </c>
    </row>
    <row r="60" spans="2:2" x14ac:dyDescent="0.45">
      <c r="B60">
        <v>1.08372</v>
      </c>
    </row>
    <row r="61" spans="2:2" x14ac:dyDescent="0.45">
      <c r="B61">
        <v>1.08371</v>
      </c>
    </row>
    <row r="62" spans="2:2" x14ac:dyDescent="0.45">
      <c r="B62">
        <v>1.0837300000000001</v>
      </c>
    </row>
  </sheetData>
  <pageMargins left="0.75" right="0.75" top="1" bottom="1" header="0.5" footer="0.5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27ACE8CA-50FE-48E9-9B48-80D9278CECC1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'Rolling Window'!B3:B62</xm:f>
              <xm:sqref>D11</xm:sqref>
            </x14:sparkline>
          </x14:sparklines>
        </x14:sparklineGroup>
      </x14:sparklineGroup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1"/>
  <sheetViews>
    <sheetView tabSelected="1" workbookViewId="0">
      <selection activeCell="A11" sqref="A11"/>
    </sheetView>
  </sheetViews>
  <sheetFormatPr defaultRowHeight="14.25" x14ac:dyDescent="0.45"/>
  <cols>
    <col min="1" max="1" width="22" customWidth="1"/>
    <col min="2" max="2" width="40" customWidth="1"/>
    <col min="3" max="3" width="36" customWidth="1"/>
  </cols>
  <sheetData>
    <row r="1" spans="1:4" x14ac:dyDescent="0.45">
      <c r="A1" s="1" t="s">
        <v>26</v>
      </c>
    </row>
    <row r="2" spans="1:4" x14ac:dyDescent="0.45">
      <c r="A2" s="2" t="s">
        <v>27</v>
      </c>
      <c r="B2" s="2" t="s">
        <v>28</v>
      </c>
      <c r="C2" s="2" t="s">
        <v>29</v>
      </c>
    </row>
    <row r="3" spans="1:4" x14ac:dyDescent="0.45">
      <c r="A3" s="3" t="s">
        <v>30</v>
      </c>
      <c r="B3" s="12" t="str" cm="1">
        <f t="array" ref="B3">_xll.NATS.PUB(C3,D3)</f>
        <v>PUB: fx.derived.EURGBP</v>
      </c>
      <c r="C3" s="10" t="s">
        <v>31</v>
      </c>
      <c r="D3" s="12" t="str">
        <f>""&amp;'Raw Feed'!D3/'Raw Feed'!D4</f>
        <v>0.848985507246377</v>
      </c>
    </row>
    <row r="4" spans="1:4" x14ac:dyDescent="0.45">
      <c r="A4" s="3" t="s">
        <v>32</v>
      </c>
      <c r="B4" s="12" t="str" cm="1">
        <f t="array" ref="B4">_xll.NATS.PUB(C4,C4)</f>
        <v>PUB: fx.derived.alerts</v>
      </c>
      <c r="C4" s="10" t="s">
        <v>33</v>
      </c>
      <c r="D4" s="12" t="str">
        <f>IF('Rolling Window'!E6&gt;2,"BREAKOUT_UP",IF('Rolling Window'!E6&lt;-2,"BREAKOUT_DOWN","RANGING"))</f>
        <v>BREAKOUT_DOWN</v>
      </c>
    </row>
    <row r="5" spans="1:4" x14ac:dyDescent="0.45">
      <c r="A5" s="3" t="s">
        <v>34</v>
      </c>
      <c r="B5" s="12" t="str" cm="1">
        <f t="array" ref="B5">_xll.NATS.PUB(C5,D5)</f>
        <v>PUB: fx.derived.EURUSD.mean</v>
      </c>
      <c r="C5" s="10" t="s">
        <v>35</v>
      </c>
      <c r="D5" s="12" t="str">
        <f>""&amp;'Rolling Window'!E3</f>
        <v>1.08283066666667</v>
      </c>
    </row>
    <row r="6" spans="1:4" x14ac:dyDescent="0.45">
      <c r="A6" s="3" t="s">
        <v>36</v>
      </c>
      <c r="B6" s="12" t="str" cm="1">
        <f t="array" ref="B6">_xll.NATS.PUB(C6,D6)</f>
        <v>PUB: fx.derived.EURUSD.vol</v>
      </c>
      <c r="C6" s="10" t="s">
        <v>37</v>
      </c>
      <c r="D6" s="12" t="str">
        <f>""&amp;'Rolling Window'!E4</f>
        <v>0.000415189834738345</v>
      </c>
    </row>
    <row r="7" spans="1:4" x14ac:dyDescent="0.45">
      <c r="A7" s="3" t="s">
        <v>38</v>
      </c>
      <c r="B7" s="12" t="str" cm="1">
        <f t="array" ref="B7">_xll.NATS.PUB(C7,D7)</f>
        <v>PUB: fx.derived.EURUSD.range</v>
      </c>
      <c r="C7" s="10" t="s">
        <v>39</v>
      </c>
      <c r="D7" s="12" t="str">
        <f>""&amp;'Rolling Window'!E5</f>
        <v>0.00140000000000007</v>
      </c>
    </row>
    <row r="8" spans="1:4" x14ac:dyDescent="0.45">
      <c r="A8" s="3" t="s">
        <v>40</v>
      </c>
      <c r="B8" s="12" t="str" cm="1">
        <f t="array" ref="B8">_xll.NATS.PUB(C8,D8)</f>
        <v>PUB: fx.derived.EURUSD.zscore</v>
      </c>
      <c r="C8" s="10" t="s">
        <v>41</v>
      </c>
      <c r="D8" s="12" t="str">
        <f>""&amp;'Rolling Window'!E6</f>
        <v>-2.16607743756571</v>
      </c>
    </row>
    <row r="10" spans="1:4" x14ac:dyDescent="0.45">
      <c r="A10" s="1" t="s">
        <v>42</v>
      </c>
    </row>
    <row r="11" spans="1:4" x14ac:dyDescent="0.45">
      <c r="A11" s="1" t="s">
        <v>43</v>
      </c>
    </row>
  </sheetData>
  <pageMargins left="0.75" right="0.75" top="1" bottom="1" header="0.5" footer="0.5"/>
  <ignoredErrors>
    <ignoredError sqref="B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Raw Feed</vt:lpstr>
      <vt:lpstr>Derived Rates</vt:lpstr>
      <vt:lpstr>Rolling Window</vt:lpstr>
      <vt:lpstr>Alerts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Alex Reid</cp:lastModifiedBy>
  <dcterms:created xsi:type="dcterms:W3CDTF">2026-03-27T09:07:45Z</dcterms:created>
  <dcterms:modified xsi:type="dcterms:W3CDTF">2026-03-27T10:55:44Z</dcterms:modified>
</cp:coreProperties>
</file>